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Active Budget Files\"/>
    </mc:Choice>
  </mc:AlternateContent>
  <bookViews>
    <workbookView xWindow="0" yWindow="0" windowWidth="28800" windowHeight="130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E15" i="1" s="1"/>
  <c r="J26" i="1" l="1"/>
  <c r="J21" i="1" l="1"/>
  <c r="J19" i="1"/>
  <c r="J15" i="1"/>
  <c r="J10" i="1"/>
  <c r="J17" i="1"/>
  <c r="D26" i="1" l="1"/>
  <c r="D21" i="1"/>
  <c r="D19" i="1"/>
  <c r="D17" i="1"/>
  <c r="H11" i="1" l="1"/>
  <c r="H6" i="1"/>
  <c r="E26" i="1"/>
  <c r="E10" i="1"/>
  <c r="C29" i="1"/>
  <c r="E17" i="1"/>
  <c r="G15" i="1" l="1"/>
  <c r="C27" i="1"/>
  <c r="D27" i="1"/>
  <c r="H22" i="1"/>
  <c r="I26" i="1"/>
  <c r="K26" i="1" s="1"/>
  <c r="E22" i="1"/>
  <c r="I22" i="1" s="1"/>
  <c r="K22" i="1" s="1"/>
  <c r="J27" i="1"/>
  <c r="H26" i="1"/>
  <c r="H21" i="1"/>
  <c r="E21" i="1"/>
  <c r="E19" i="1"/>
  <c r="F15" i="1"/>
  <c r="F17" i="1"/>
  <c r="F19" i="1" s="1"/>
  <c r="G13" i="1"/>
  <c r="E11" i="1"/>
  <c r="H10" i="1"/>
  <c r="H17" i="1"/>
  <c r="I17" i="1"/>
  <c r="K17" i="1" s="1"/>
  <c r="G8" i="1"/>
  <c r="E6" i="1"/>
  <c r="I10" i="1" s="1"/>
  <c r="E5" i="1"/>
  <c r="H15" i="1"/>
  <c r="H19" i="1"/>
  <c r="I15" i="1" l="1"/>
  <c r="G21" i="1"/>
  <c r="E27" i="1"/>
  <c r="E29" i="1" s="1"/>
  <c r="I19" i="1"/>
  <c r="K19" i="1" s="1"/>
  <c r="G10" i="1"/>
  <c r="K10" i="1"/>
  <c r="K15" i="1"/>
  <c r="G17" i="1"/>
  <c r="G26" i="1"/>
  <c r="I21" i="1"/>
  <c r="K21" i="1" s="1"/>
  <c r="G19" i="1"/>
  <c r="G27" i="1" l="1"/>
  <c r="K27" i="1"/>
  <c r="I27" i="1"/>
</calcChain>
</file>

<file path=xl/sharedStrings.xml><?xml version="1.0" encoding="utf-8"?>
<sst xmlns="http://schemas.openxmlformats.org/spreadsheetml/2006/main" count="53" uniqueCount="47">
  <si>
    <t>Sp Ed/</t>
  </si>
  <si>
    <t>Field trip*</t>
  </si>
  <si>
    <t>Field trip</t>
  </si>
  <si>
    <t>Supplies **</t>
  </si>
  <si>
    <t>Supply</t>
  </si>
  <si>
    <t>Prior year</t>
  </si>
  <si>
    <t>September</t>
  </si>
  <si>
    <t>Preschool</t>
  </si>
  <si>
    <t>Totals</t>
  </si>
  <si>
    <t>$/student</t>
  </si>
  <si>
    <t>Total $</t>
  </si>
  <si>
    <t>Budget $</t>
  </si>
  <si>
    <t>Unspent</t>
  </si>
  <si>
    <t>GRADE</t>
  </si>
  <si>
    <t>count</t>
  </si>
  <si>
    <t>(at 04-05)</t>
  </si>
  <si>
    <t>inflation</t>
  </si>
  <si>
    <t>Young 5's***</t>
  </si>
  <si>
    <t>Y5 full day</t>
  </si>
  <si>
    <t>Y5 half day</t>
  </si>
  <si>
    <t>3 Wylie</t>
  </si>
  <si>
    <t>5 Creekside</t>
  </si>
  <si>
    <t>7 Mcreek</t>
  </si>
  <si>
    <t>9 HS</t>
  </si>
  <si>
    <t>VLAC</t>
  </si>
  <si>
    <t>Principal Accounts (241):</t>
  </si>
  <si>
    <t>* Field trip cost</t>
  </si>
  <si>
    <t>per hour +</t>
  </si>
  <si>
    <t>per mile</t>
  </si>
  <si>
    <t xml:space="preserve">   Postage</t>
  </si>
  <si>
    <t xml:space="preserve">  Two hour minimum then rounded to next .5 hour</t>
  </si>
  <si>
    <t xml:space="preserve">   Supplies</t>
  </si>
  <si>
    <t>$2.50 per student</t>
  </si>
  <si>
    <t>** Instructional supplies includes Media Center</t>
  </si>
  <si>
    <t xml:space="preserve">   Dues/Fees</t>
  </si>
  <si>
    <t>$2.00 per student</t>
  </si>
  <si>
    <t>Principal mileage $250 each</t>
  </si>
  <si>
    <t>Alt Ed</t>
  </si>
  <si>
    <t>ECA/WAVE/FORR/BOC</t>
  </si>
  <si>
    <t>K Anchor</t>
  </si>
  <si>
    <t>K Beacon</t>
  </si>
  <si>
    <t>$5.00 per student</t>
  </si>
  <si>
    <t>Anchor</t>
  </si>
  <si>
    <t>Beacon</t>
  </si>
  <si>
    <t>*** Young 5's headcount = .53 FTE</t>
  </si>
  <si>
    <t>updated 11-9-2021</t>
  </si>
  <si>
    <t>INSTRUCTIONAL FIELD TRIP AND SUPPLY FUNDING 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</si>
</sst>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40" fontId="0" fillId="0" borderId="0" xfId="0" applyNumberFormat="1"/>
    <xf numFmtId="0" fontId="2" fillId="0" borderId="0" xfId="0" quotePrefix="1" applyFont="1" applyAlignment="1">
      <alignment horizontal="center"/>
    </xf>
    <xf numFmtId="164" fontId="0" fillId="0" borderId="0" xfId="0" applyNumberFormat="1"/>
    <xf numFmtId="0" fontId="3" fillId="0" borderId="0" xfId="0" quotePrefix="1" applyFont="1" applyAlignment="1">
      <alignment horizontal="left"/>
    </xf>
    <xf numFmtId="40" fontId="0" fillId="0" borderId="0" xfId="2" applyNumberFormat="1" applyFont="1"/>
    <xf numFmtId="0" fontId="5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10" fontId="0" fillId="0" borderId="3" xfId="2" applyNumberFormat="1" applyFont="1" applyBorder="1"/>
    <xf numFmtId="164" fontId="0" fillId="0" borderId="2" xfId="2" applyNumberFormat="1" applyFont="1" applyBorder="1"/>
    <xf numFmtId="166" fontId="0" fillId="0" borderId="3" xfId="2" quotePrefix="1" applyNumberFormat="1" applyFont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40" fontId="0" fillId="0" borderId="2" xfId="0" applyNumberFormat="1" applyBorder="1"/>
    <xf numFmtId="1" fontId="0" fillId="0" borderId="2" xfId="0" applyNumberFormat="1" applyBorder="1"/>
    <xf numFmtId="44" fontId="0" fillId="0" borderId="5" xfId="2" applyFont="1" applyBorder="1"/>
    <xf numFmtId="164" fontId="0" fillId="0" borderId="4" xfId="2" applyNumberFormat="1" applyFont="1" applyBorder="1"/>
    <xf numFmtId="44" fontId="0" fillId="0" borderId="4" xfId="2" applyFont="1" applyBorder="1"/>
    <xf numFmtId="0" fontId="0" fillId="0" borderId="6" xfId="0" applyBorder="1" applyAlignment="1">
      <alignment horizontal="center"/>
    </xf>
    <xf numFmtId="1" fontId="0" fillId="0" borderId="6" xfId="0" applyNumberFormat="1" applyBorder="1"/>
    <xf numFmtId="44" fontId="0" fillId="0" borderId="7" xfId="2" applyFont="1" applyBorder="1"/>
    <xf numFmtId="164" fontId="0" fillId="0" borderId="0" xfId="2" applyNumberFormat="1" applyFont="1"/>
    <xf numFmtId="44" fontId="0" fillId="0" borderId="0" xfId="2" applyFont="1"/>
    <xf numFmtId="0" fontId="0" fillId="0" borderId="0" xfId="0" applyBorder="1" applyAlignment="1">
      <alignment horizontal="left"/>
    </xf>
    <xf numFmtId="1" fontId="0" fillId="0" borderId="0" xfId="0" applyNumberFormat="1" applyBorder="1"/>
    <xf numFmtId="44" fontId="0" fillId="0" borderId="1" xfId="2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 applyBorder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/>
    </xf>
    <xf numFmtId="44" fontId="0" fillId="0" borderId="3" xfId="2" applyFont="1" applyBorder="1"/>
    <xf numFmtId="0" fontId="0" fillId="0" borderId="0" xfId="0" applyAlignment="1">
      <alignment horizontal="left"/>
    </xf>
    <xf numFmtId="43" fontId="0" fillId="0" borderId="0" xfId="1" applyFont="1"/>
    <xf numFmtId="1" fontId="0" fillId="0" borderId="1" xfId="0" applyNumberFormat="1" applyBorder="1"/>
    <xf numFmtId="44" fontId="0" fillId="0" borderId="0" xfId="2" applyFont="1" applyBorder="1"/>
    <xf numFmtId="8" fontId="0" fillId="0" borderId="0" xfId="2" applyNumberFormat="1" applyFont="1" applyBorder="1"/>
    <xf numFmtId="164" fontId="0" fillId="0" borderId="0" xfId="0" applyNumberFormat="1" applyAlignment="1">
      <alignment horizontal="left"/>
    </xf>
    <xf numFmtId="40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4" xfId="0" applyBorder="1" applyAlignment="1">
      <alignment horizontal="center"/>
    </xf>
    <xf numFmtId="1" fontId="0" fillId="0" borderId="8" xfId="0" applyNumberFormat="1" applyBorder="1"/>
    <xf numFmtId="40" fontId="0" fillId="2" borderId="0" xfId="0" applyNumberFormat="1" applyFill="1"/>
    <xf numFmtId="44" fontId="0" fillId="0" borderId="0" xfId="2" applyFont="1" applyFill="1"/>
    <xf numFmtId="40" fontId="0" fillId="0" borderId="0" xfId="0" applyNumberFormat="1" applyFill="1"/>
    <xf numFmtId="40" fontId="0" fillId="0" borderId="2" xfId="0" applyNumberFormat="1" applyFill="1" applyBorder="1"/>
    <xf numFmtId="40" fontId="0" fillId="0" borderId="4" xfId="0" applyNumberFormat="1" applyFill="1" applyBorder="1"/>
    <xf numFmtId="44" fontId="0" fillId="0" borderId="7" xfId="2" applyFont="1" applyFill="1" applyBorder="1"/>
    <xf numFmtId="164" fontId="0" fillId="0" borderId="6" xfId="2" applyNumberFormat="1" applyFont="1" applyFill="1" applyBorder="1"/>
    <xf numFmtId="44" fontId="0" fillId="0" borderId="1" xfId="2" applyFont="1" applyFill="1" applyBorder="1"/>
    <xf numFmtId="164" fontId="0" fillId="0" borderId="0" xfId="2" applyNumberFormat="1" applyFont="1" applyFill="1" applyBorder="1"/>
    <xf numFmtId="164" fontId="0" fillId="0" borderId="0" xfId="2" applyNumberFormat="1" applyFont="1" applyFill="1"/>
    <xf numFmtId="44" fontId="0" fillId="0" borderId="3" xfId="2" applyFont="1" applyFill="1" applyBorder="1"/>
    <xf numFmtId="164" fontId="0" fillId="0" borderId="2" xfId="2" applyNumberFormat="1" applyFont="1" applyFill="1" applyBorder="1"/>
    <xf numFmtId="44" fontId="0" fillId="0" borderId="0" xfId="2" applyFont="1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40" fontId="0" fillId="0" borderId="6" xfId="0" applyNumberFormat="1" applyFill="1" applyBorder="1"/>
    <xf numFmtId="40" fontId="0" fillId="0" borderId="0" xfId="0" applyNumberFormat="1" applyFill="1" applyBorder="1"/>
    <xf numFmtId="0" fontId="0" fillId="0" borderId="0" xfId="0" applyFill="1"/>
    <xf numFmtId="2" fontId="0" fillId="0" borderId="2" xfId="0" applyNumberFormat="1" applyBorder="1"/>
    <xf numFmtId="0" fontId="0" fillId="0" borderId="2" xfId="2" applyNumberFormat="1" applyFont="1" applyBorder="1"/>
    <xf numFmtId="164" fontId="0" fillId="0" borderId="2" xfId="2" applyNumberFormat="1" applyFont="1" applyBorder="1" applyAlignment="1">
      <alignment horizontal="center"/>
    </xf>
    <xf numFmtId="2" fontId="0" fillId="0" borderId="6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siness%20Office%20Shared%20Files/Budget%20%20Files/Budget%2021-22/General%20Fund%20Expenses%206-30-21%20(Supply%20Budget%20Backup%20by%20Schoo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Sheet"/>
    </sheetNames>
    <sheetDataSet>
      <sheetData sheetId="0">
        <row r="590">
          <cell r="N590">
            <v>38832.629999999997</v>
          </cell>
        </row>
        <row r="817">
          <cell r="N817">
            <v>132323.30000000002</v>
          </cell>
        </row>
        <row r="1257">
          <cell r="N1257">
            <v>55990.250000000015</v>
          </cell>
        </row>
        <row r="1475">
          <cell r="N1475">
            <v>46654.039999999994</v>
          </cell>
        </row>
        <row r="1701">
          <cell r="N1701">
            <v>21537.759999999995</v>
          </cell>
        </row>
        <row r="2126">
          <cell r="N2126">
            <v>17507.96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workbookViewId="0"/>
  </sheetViews>
  <sheetFormatPr defaultRowHeight="15" x14ac:dyDescent="0.25"/>
  <cols>
    <col min="2" max="2" width="12.140625" customWidth="1"/>
    <col min="5" max="5" width="12" customWidth="1"/>
    <col min="6" max="6" width="11.7109375" customWidth="1"/>
    <col min="7" max="7" width="11" customWidth="1"/>
    <col min="8" max="8" width="10.42578125" customWidth="1"/>
    <col min="9" max="9" width="16.42578125" customWidth="1"/>
    <col min="10" max="10" width="12" customWidth="1"/>
    <col min="11" max="11" width="18" bestFit="1" customWidth="1"/>
  </cols>
  <sheetData>
    <row r="1" spans="2:12" ht="15.75" x14ac:dyDescent="0.25">
      <c r="C1" s="1"/>
      <c r="D1" s="1"/>
      <c r="E1" s="2" t="s">
        <v>46</v>
      </c>
      <c r="G1" s="3"/>
      <c r="I1" s="3"/>
      <c r="J1" s="4"/>
      <c r="K1" s="3"/>
    </row>
    <row r="2" spans="2:12" x14ac:dyDescent="0.25">
      <c r="B2" s="5"/>
      <c r="D2" s="1" t="s">
        <v>0</v>
      </c>
      <c r="E2" s="6">
        <v>0</v>
      </c>
      <c r="F2" s="7" t="s">
        <v>1</v>
      </c>
      <c r="G2" s="3" t="s">
        <v>2</v>
      </c>
      <c r="H2" s="7" t="s">
        <v>3</v>
      </c>
      <c r="I2" s="8" t="s">
        <v>4</v>
      </c>
      <c r="J2" t="s">
        <v>5</v>
      </c>
      <c r="K2" s="8" t="s">
        <v>4</v>
      </c>
    </row>
    <row r="3" spans="2:12" x14ac:dyDescent="0.25">
      <c r="C3" s="9" t="s">
        <v>6</v>
      </c>
      <c r="D3" s="1" t="s">
        <v>7</v>
      </c>
      <c r="E3" t="s">
        <v>8</v>
      </c>
      <c r="F3" s="7" t="s">
        <v>9</v>
      </c>
      <c r="G3" s="8" t="s">
        <v>10</v>
      </c>
      <c r="H3" s="7" t="s">
        <v>9</v>
      </c>
      <c r="I3" s="8" t="s">
        <v>11</v>
      </c>
      <c r="J3" t="s">
        <v>12</v>
      </c>
      <c r="K3" s="8" t="s">
        <v>10</v>
      </c>
    </row>
    <row r="4" spans="2:12" ht="15.75" thickBot="1" x14ac:dyDescent="0.3">
      <c r="B4" s="10" t="s">
        <v>13</v>
      </c>
      <c r="C4" s="11" t="s">
        <v>14</v>
      </c>
      <c r="D4" s="10"/>
      <c r="E4" s="10"/>
      <c r="F4" s="12" t="s">
        <v>15</v>
      </c>
      <c r="G4" s="13" t="s">
        <v>16</v>
      </c>
      <c r="H4" s="14"/>
      <c r="I4" s="68" t="s">
        <v>16</v>
      </c>
      <c r="J4" s="67" t="s">
        <v>45</v>
      </c>
      <c r="K4" s="13"/>
      <c r="L4" s="65"/>
    </row>
    <row r="5" spans="2:12" ht="15.75" thickBot="1" x14ac:dyDescent="0.3">
      <c r="B5" s="15" t="s">
        <v>7</v>
      </c>
      <c r="C5" s="16"/>
      <c r="D5" s="17">
        <v>4</v>
      </c>
      <c r="E5" s="18">
        <f>D5</f>
        <v>4</v>
      </c>
      <c r="F5" s="19"/>
      <c r="G5" s="20"/>
      <c r="H5" s="19"/>
      <c r="I5" s="20"/>
      <c r="J5" s="21"/>
      <c r="K5" s="20"/>
      <c r="L5" s="65"/>
    </row>
    <row r="6" spans="2:12" x14ac:dyDescent="0.25">
      <c r="B6" s="22" t="s">
        <v>17</v>
      </c>
      <c r="C6" s="63">
        <v>0</v>
      </c>
      <c r="D6" s="63"/>
      <c r="E6" s="23">
        <f>+C6</f>
        <v>0</v>
      </c>
      <c r="F6" s="52"/>
      <c r="G6" s="53"/>
      <c r="H6" s="24">
        <f>0.9*150</f>
        <v>135</v>
      </c>
      <c r="I6" s="25"/>
      <c r="J6" s="26"/>
      <c r="K6" s="25"/>
      <c r="L6" s="65"/>
    </row>
    <row r="7" spans="2:12" x14ac:dyDescent="0.25">
      <c r="B7" s="27" t="s">
        <v>18</v>
      </c>
      <c r="C7" s="64">
        <v>28</v>
      </c>
      <c r="D7" s="64"/>
      <c r="E7" s="28"/>
      <c r="F7" s="54"/>
      <c r="G7" s="55"/>
      <c r="H7" s="29"/>
      <c r="I7" s="25"/>
      <c r="J7" s="26"/>
      <c r="K7" s="25"/>
      <c r="L7" s="65"/>
    </row>
    <row r="8" spans="2:12" x14ac:dyDescent="0.25">
      <c r="B8" s="30" t="s">
        <v>39</v>
      </c>
      <c r="C8" s="64">
        <v>108</v>
      </c>
      <c r="D8" s="64"/>
      <c r="E8" s="28"/>
      <c r="F8" s="54"/>
      <c r="G8" s="55">
        <f>+(E8+E4)*F8</f>
        <v>0</v>
      </c>
      <c r="H8" s="29"/>
      <c r="I8" s="31"/>
      <c r="J8" s="31"/>
      <c r="K8" s="31"/>
      <c r="L8" s="65"/>
    </row>
    <row r="9" spans="2:12" x14ac:dyDescent="0.25">
      <c r="B9" s="32">
        <v>1</v>
      </c>
      <c r="C9" s="49">
        <v>116</v>
      </c>
      <c r="D9" s="49"/>
      <c r="E9" s="33"/>
      <c r="F9" s="54"/>
      <c r="G9" s="56"/>
      <c r="H9" s="29"/>
      <c r="I9" s="25"/>
      <c r="J9" s="26"/>
      <c r="K9" s="25"/>
      <c r="L9" s="65"/>
    </row>
    <row r="10" spans="2:12" ht="15.75" thickBot="1" x14ac:dyDescent="0.3">
      <c r="B10" s="34" t="s">
        <v>42</v>
      </c>
      <c r="C10" s="50">
        <v>108</v>
      </c>
      <c r="D10" s="50"/>
      <c r="E10" s="66">
        <f>+C10+C9+D10+C8+C7</f>
        <v>360</v>
      </c>
      <c r="F10" s="57">
        <v>16.100000000000001</v>
      </c>
      <c r="G10" s="58">
        <f>+(E10+E6)*F10</f>
        <v>5796.0000000000009</v>
      </c>
      <c r="H10" s="35">
        <f>0.9*109</f>
        <v>98.100000000000009</v>
      </c>
      <c r="I10" s="13">
        <f>+(H10*E10)+(H6*E6)</f>
        <v>35316</v>
      </c>
      <c r="J10" s="13">
        <f>[1]mySheet!$N$1701</f>
        <v>21537.759999999995</v>
      </c>
      <c r="K10" s="13">
        <f>+J10+I10+I8</f>
        <v>56853.759999999995</v>
      </c>
      <c r="L10" s="65"/>
    </row>
    <row r="11" spans="2:12" ht="14.25" customHeight="1" x14ac:dyDescent="0.25">
      <c r="B11" s="22" t="s">
        <v>19</v>
      </c>
      <c r="C11" s="63">
        <f>ROUND(15*0.53,2)</f>
        <v>7.95</v>
      </c>
      <c r="D11" s="63"/>
      <c r="E11" s="69">
        <f>+C11</f>
        <v>7.95</v>
      </c>
      <c r="F11" s="52"/>
      <c r="G11" s="53"/>
      <c r="H11" s="24">
        <f>+H6</f>
        <v>135</v>
      </c>
      <c r="I11" s="25"/>
      <c r="J11" s="26"/>
      <c r="K11" s="25"/>
      <c r="L11" s="65"/>
    </row>
    <row r="12" spans="2:12" x14ac:dyDescent="0.25">
      <c r="B12" s="30" t="s">
        <v>18</v>
      </c>
      <c r="C12" s="64">
        <f>36.95-C11</f>
        <v>29.000000000000004</v>
      </c>
      <c r="D12" s="64"/>
      <c r="E12" s="28"/>
      <c r="F12" s="54"/>
      <c r="G12" s="55"/>
      <c r="H12" s="29"/>
      <c r="I12" s="25"/>
      <c r="J12" s="26"/>
      <c r="K12" s="25"/>
      <c r="L12" s="65"/>
    </row>
    <row r="13" spans="2:12" x14ac:dyDescent="0.25">
      <c r="B13" s="30" t="s">
        <v>40</v>
      </c>
      <c r="C13" s="64">
        <v>125</v>
      </c>
      <c r="D13" s="64"/>
      <c r="E13" s="28"/>
      <c r="F13" s="54"/>
      <c r="G13" s="55">
        <f>+(E13+E9)*F13</f>
        <v>0</v>
      </c>
      <c r="H13" s="29"/>
      <c r="I13" s="31"/>
      <c r="J13" s="31"/>
      <c r="K13" s="31"/>
      <c r="L13" s="65"/>
    </row>
    <row r="14" spans="2:12" x14ac:dyDescent="0.25">
      <c r="B14" s="32">
        <v>1</v>
      </c>
      <c r="C14" s="49">
        <v>108</v>
      </c>
      <c r="D14" s="49"/>
      <c r="E14" s="33"/>
      <c r="F14" s="54"/>
      <c r="G14" s="56"/>
      <c r="H14" s="29"/>
      <c r="I14" s="25"/>
      <c r="J14" s="25"/>
      <c r="K14" s="25"/>
      <c r="L14" s="65"/>
    </row>
    <row r="15" spans="2:12" ht="15.75" thickBot="1" x14ac:dyDescent="0.3">
      <c r="B15" s="34" t="s">
        <v>43</v>
      </c>
      <c r="C15" s="50">
        <v>105</v>
      </c>
      <c r="D15" s="50"/>
      <c r="E15" s="66">
        <f>+C15+C14+D15+C13+C12</f>
        <v>367</v>
      </c>
      <c r="F15" s="57">
        <f>F10</f>
        <v>16.100000000000001</v>
      </c>
      <c r="G15" s="58">
        <f>+(E15+E13)*F15</f>
        <v>5908.7000000000007</v>
      </c>
      <c r="H15" s="35">
        <f>+H10</f>
        <v>98.100000000000009</v>
      </c>
      <c r="I15" s="13">
        <f>+(H15*E15)+(H11*E11)</f>
        <v>37075.950000000004</v>
      </c>
      <c r="J15" s="13">
        <f>[1]mySheet!$N$2126</f>
        <v>17507.96</v>
      </c>
      <c r="K15" s="13">
        <f>+J15+I15+I13</f>
        <v>54583.91</v>
      </c>
      <c r="L15" s="65"/>
    </row>
    <row r="16" spans="2:12" x14ac:dyDescent="0.25">
      <c r="B16" s="32" t="s">
        <v>20</v>
      </c>
      <c r="C16" s="49">
        <v>229.35</v>
      </c>
      <c r="D16" s="49"/>
      <c r="E16" s="33"/>
      <c r="F16" s="54"/>
      <c r="G16" s="56"/>
      <c r="H16" s="29"/>
      <c r="I16" s="25"/>
      <c r="J16" s="25"/>
      <c r="K16" s="25"/>
      <c r="L16" s="65"/>
    </row>
    <row r="17" spans="2:12" ht="15.75" thickBot="1" x14ac:dyDescent="0.3">
      <c r="B17" s="34">
        <v>4</v>
      </c>
      <c r="C17" s="50">
        <v>264.48</v>
      </c>
      <c r="D17" s="50">
        <f>1.65+1.67</f>
        <v>3.32</v>
      </c>
      <c r="E17" s="66">
        <f>SUM(C16:C17)+D17</f>
        <v>497.15000000000003</v>
      </c>
      <c r="F17" s="57">
        <f>F15</f>
        <v>16.100000000000001</v>
      </c>
      <c r="G17" s="58">
        <f>+F17*E17</f>
        <v>8004.1150000000016</v>
      </c>
      <c r="H17" s="35">
        <f>+H10</f>
        <v>98.100000000000009</v>
      </c>
      <c r="I17" s="13">
        <f>+H17*E17</f>
        <v>48770.415000000008</v>
      </c>
      <c r="J17" s="13">
        <f>[1]mySheet!$N$590</f>
        <v>38832.629999999997</v>
      </c>
      <c r="K17" s="13">
        <f>+J17+I17</f>
        <v>87603.045000000013</v>
      </c>
      <c r="L17" s="65"/>
    </row>
    <row r="18" spans="2:12" x14ac:dyDescent="0.25">
      <c r="B18" s="36" t="s">
        <v>21</v>
      </c>
      <c r="C18" s="49">
        <v>229.02</v>
      </c>
      <c r="D18" s="49"/>
      <c r="E18" s="33"/>
      <c r="F18" s="54"/>
      <c r="G18" s="56"/>
      <c r="H18" s="29"/>
      <c r="I18" s="25"/>
      <c r="J18" s="25"/>
      <c r="K18" s="25"/>
      <c r="L18" s="65"/>
    </row>
    <row r="19" spans="2:12" ht="15.75" thickBot="1" x14ac:dyDescent="0.3">
      <c r="B19" s="34">
        <v>6</v>
      </c>
      <c r="C19" s="50">
        <v>243.1</v>
      </c>
      <c r="D19" s="50">
        <f>0.98+0.9</f>
        <v>1.88</v>
      </c>
      <c r="E19" s="66">
        <f>SUM(C18:C19)+D19</f>
        <v>474</v>
      </c>
      <c r="F19" s="57">
        <f>F17</f>
        <v>16.100000000000001</v>
      </c>
      <c r="G19" s="58">
        <f>+F19*E19</f>
        <v>7631.4000000000005</v>
      </c>
      <c r="H19" s="35">
        <f>+H10</f>
        <v>98.100000000000009</v>
      </c>
      <c r="I19" s="13">
        <f>+H19*E19</f>
        <v>46499.4</v>
      </c>
      <c r="J19" s="13">
        <f>[1]mySheet!$N$1257</f>
        <v>55990.250000000015</v>
      </c>
      <c r="K19" s="13">
        <f>+J19+I19</f>
        <v>102489.65000000002</v>
      </c>
      <c r="L19" s="65"/>
    </row>
    <row r="20" spans="2:12" x14ac:dyDescent="0.25">
      <c r="B20" s="32" t="s">
        <v>22</v>
      </c>
      <c r="C20" s="49">
        <v>241.27</v>
      </c>
      <c r="D20" s="49"/>
      <c r="E20" s="33"/>
      <c r="F20" s="29"/>
      <c r="G20" s="25"/>
      <c r="H20" s="29"/>
      <c r="I20" s="25"/>
      <c r="J20" s="25"/>
      <c r="K20" s="25"/>
      <c r="L20" s="65"/>
    </row>
    <row r="21" spans="2:12" ht="15.75" thickBot="1" x14ac:dyDescent="0.3">
      <c r="B21" s="34">
        <v>8</v>
      </c>
      <c r="C21" s="50">
        <v>274.72000000000003</v>
      </c>
      <c r="D21" s="50">
        <f>2.99+4.71</f>
        <v>7.7</v>
      </c>
      <c r="E21" s="66">
        <f>SUM(C20:C21)+D21</f>
        <v>523.69000000000005</v>
      </c>
      <c r="F21" s="35">
        <v>10</v>
      </c>
      <c r="G21" s="13">
        <f>+F21*E21</f>
        <v>5236.9000000000005</v>
      </c>
      <c r="H21" s="35">
        <f>0.9*118</f>
        <v>106.2</v>
      </c>
      <c r="I21" s="13">
        <f>+H21*E21</f>
        <v>55615.878000000004</v>
      </c>
      <c r="J21" s="13">
        <f>[1]mySheet!$N$1475</f>
        <v>46654.039999999994</v>
      </c>
      <c r="K21" s="13">
        <f>+J21+I21</f>
        <v>102269.91800000001</v>
      </c>
      <c r="L21" s="65"/>
    </row>
    <row r="22" spans="2:12" ht="15.75" thickBot="1" x14ac:dyDescent="0.3">
      <c r="B22" s="45" t="s">
        <v>37</v>
      </c>
      <c r="C22" s="51">
        <v>13</v>
      </c>
      <c r="D22" s="51"/>
      <c r="E22" s="46">
        <f>C22+D22</f>
        <v>13</v>
      </c>
      <c r="F22" s="19"/>
      <c r="G22" s="20"/>
      <c r="H22" s="19">
        <f>H26</f>
        <v>109.43100000000001</v>
      </c>
      <c r="I22" s="20">
        <f>E22*H22</f>
        <v>1422.6030000000001</v>
      </c>
      <c r="J22" s="20"/>
      <c r="K22" s="20">
        <f>I22+J22</f>
        <v>1422.6030000000001</v>
      </c>
      <c r="L22" s="65"/>
    </row>
    <row r="23" spans="2:12" x14ac:dyDescent="0.25">
      <c r="B23" s="32" t="s">
        <v>23</v>
      </c>
      <c r="C23" s="49">
        <v>277.27</v>
      </c>
      <c r="D23" s="49"/>
      <c r="E23" s="33"/>
      <c r="F23" s="29"/>
      <c r="G23" s="25"/>
      <c r="H23" s="29"/>
      <c r="I23" s="25"/>
      <c r="J23" s="25"/>
      <c r="K23" s="25"/>
      <c r="L23" s="65"/>
    </row>
    <row r="24" spans="2:12" x14ac:dyDescent="0.25">
      <c r="B24" s="32">
        <v>10</v>
      </c>
      <c r="C24" s="49">
        <v>287.26</v>
      </c>
      <c r="D24" s="49"/>
      <c r="E24" s="33"/>
      <c r="F24" s="29"/>
      <c r="G24" s="25"/>
      <c r="H24" s="29"/>
      <c r="I24" s="25"/>
      <c r="J24" s="25"/>
      <c r="K24" s="25"/>
    </row>
    <row r="25" spans="2:12" x14ac:dyDescent="0.25">
      <c r="B25" s="32">
        <v>11</v>
      </c>
      <c r="C25" s="49">
        <v>254.83</v>
      </c>
      <c r="D25" s="49"/>
      <c r="E25" s="33"/>
      <c r="F25" s="29"/>
      <c r="G25" s="25"/>
      <c r="H25" s="29"/>
      <c r="I25" s="25"/>
      <c r="J25" s="25"/>
      <c r="K25" s="25"/>
    </row>
    <row r="26" spans="2:12" ht="15.75" thickBot="1" x14ac:dyDescent="0.3">
      <c r="B26" s="34">
        <v>12</v>
      </c>
      <c r="C26" s="50">
        <v>327.10000000000002</v>
      </c>
      <c r="D26" s="50">
        <f>4.73+2.74+2.17+3.41</f>
        <v>13.05</v>
      </c>
      <c r="E26" s="66">
        <f>SUM(C23:C26)+D26</f>
        <v>1159.51</v>
      </c>
      <c r="F26" s="35">
        <v>20</v>
      </c>
      <c r="G26" s="13">
        <f>+F26*E26</f>
        <v>23190.2</v>
      </c>
      <c r="H26" s="35">
        <f>0.9*121.59</f>
        <v>109.43100000000001</v>
      </c>
      <c r="I26" s="13">
        <f>+H26*E26</f>
        <v>126886.33881000002</v>
      </c>
      <c r="J26" s="13">
        <f>[1]mySheet!$N$817</f>
        <v>132323.30000000002</v>
      </c>
      <c r="K26" s="13">
        <f>+J26+I26</f>
        <v>259209.63881000003</v>
      </c>
    </row>
    <row r="27" spans="2:12" x14ac:dyDescent="0.25">
      <c r="C27" s="47">
        <f>SUM(C5:C26)</f>
        <v>3376.35</v>
      </c>
      <c r="D27" s="47">
        <f>SUM(D5:D26)</f>
        <v>29.95</v>
      </c>
      <c r="E27" s="1">
        <f>SUM(E5:E26)</f>
        <v>3406.3</v>
      </c>
      <c r="F27" s="29"/>
      <c r="G27" s="25">
        <f>SUM(G5:G26)</f>
        <v>55767.315000000002</v>
      </c>
      <c r="H27" s="29"/>
      <c r="I27" s="25">
        <f>SUM(I5:I26)</f>
        <v>351586.58481000003</v>
      </c>
      <c r="J27" s="25">
        <f>SUM(J5:J26)</f>
        <v>312845.94000000006</v>
      </c>
      <c r="K27" s="25">
        <f>SUM(K5:K26)</f>
        <v>664432.52481000009</v>
      </c>
    </row>
    <row r="28" spans="2:12" x14ac:dyDescent="0.25">
      <c r="B28" s="36" t="s">
        <v>24</v>
      </c>
      <c r="C28" s="49">
        <v>1</v>
      </c>
      <c r="D28" s="49"/>
      <c r="E28" s="37"/>
      <c r="F28" s="38"/>
      <c r="G28" s="3"/>
      <c r="H28" s="29"/>
      <c r="I28" s="3"/>
      <c r="K28" s="3"/>
    </row>
    <row r="29" spans="2:12" x14ac:dyDescent="0.25">
      <c r="B29" t="s">
        <v>38</v>
      </c>
      <c r="C29" s="49">
        <f>8+1</f>
        <v>9</v>
      </c>
      <c r="D29" s="49"/>
      <c r="E29" s="37">
        <f>+C29+C28+E27</f>
        <v>3416.3</v>
      </c>
      <c r="F29" s="28"/>
      <c r="G29" s="3"/>
      <c r="H29" s="59"/>
      <c r="I29" s="61"/>
      <c r="J29" t="s">
        <v>25</v>
      </c>
      <c r="K29" s="3"/>
    </row>
    <row r="30" spans="2:12" x14ac:dyDescent="0.25">
      <c r="B30" t="s">
        <v>26</v>
      </c>
      <c r="C30" s="48"/>
      <c r="D30" s="48">
        <v>53.96</v>
      </c>
      <c r="E30" s="25" t="s">
        <v>27</v>
      </c>
      <c r="F30" s="40">
        <v>1.7</v>
      </c>
      <c r="G30" s="3" t="s">
        <v>28</v>
      </c>
      <c r="H30" s="60"/>
      <c r="I30" s="61"/>
      <c r="J30" t="s">
        <v>29</v>
      </c>
      <c r="K30" s="41" t="s">
        <v>41</v>
      </c>
    </row>
    <row r="31" spans="2:12" x14ac:dyDescent="0.25">
      <c r="B31" s="42"/>
      <c r="C31" t="s">
        <v>30</v>
      </c>
      <c r="E31" s="3"/>
      <c r="F31" s="39"/>
      <c r="G31" s="3"/>
      <c r="H31" s="60"/>
      <c r="I31" s="61"/>
      <c r="J31" t="s">
        <v>31</v>
      </c>
      <c r="K31" s="41" t="s">
        <v>32</v>
      </c>
    </row>
    <row r="32" spans="2:12" x14ac:dyDescent="0.25">
      <c r="B32" s="42" t="s">
        <v>33</v>
      </c>
      <c r="C32" s="43"/>
      <c r="D32" s="43"/>
      <c r="E32" s="44"/>
      <c r="F32" s="39"/>
      <c r="G32" s="3"/>
      <c r="H32" s="60"/>
      <c r="I32" s="61"/>
      <c r="J32" t="s">
        <v>34</v>
      </c>
      <c r="K32" s="36" t="s">
        <v>35</v>
      </c>
    </row>
    <row r="33" spans="2:11" x14ac:dyDescent="0.25">
      <c r="B33" s="42" t="s">
        <v>44</v>
      </c>
      <c r="C33" s="43"/>
      <c r="D33" s="43"/>
      <c r="E33" s="44"/>
      <c r="F33" s="39"/>
      <c r="G33" s="3"/>
      <c r="H33" s="60"/>
      <c r="I33" s="61"/>
      <c r="J33" t="s">
        <v>36</v>
      </c>
      <c r="K33" s="3"/>
    </row>
    <row r="34" spans="2:11" x14ac:dyDescent="0.25">
      <c r="H34" s="62"/>
      <c r="I34" s="62"/>
    </row>
  </sheetData>
  <pageMargins left="0.7" right="0.7" top="0.75" bottom="0.75" header="0.3" footer="0.3"/>
  <pageSetup scale="93" orientation="landscape" horizontalDpi="4294967295" verticalDpi="4294967295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Raschke Sharon</cp:lastModifiedBy>
  <cp:lastPrinted>2019-11-22T19:05:53Z</cp:lastPrinted>
  <dcterms:created xsi:type="dcterms:W3CDTF">2017-02-23T15:13:09Z</dcterms:created>
  <dcterms:modified xsi:type="dcterms:W3CDTF">2022-04-22T19:36:23Z</dcterms:modified>
</cp:coreProperties>
</file>